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1256" activeTab="1"/>
  </bookViews>
  <sheets>
    <sheet name="TP-Chla Models" sheetId="1" r:id="rId1"/>
    <sheet name="Chla-Secchi Models" sheetId="2" r:id="rId2"/>
    <sheet name="Carlson TSI" sheetId="3" r:id="rId3"/>
  </sheets>
  <calcPr calcId="145621"/>
</workbook>
</file>

<file path=xl/calcChain.xml><?xml version="1.0" encoding="utf-8"?>
<calcChain xmlns="http://schemas.openxmlformats.org/spreadsheetml/2006/main">
  <c r="H5" i="1" l="1"/>
  <c r="C20" i="2" l="1"/>
  <c r="C21" i="2" l="1"/>
  <c r="C22" i="2" s="1"/>
  <c r="F10" i="3" l="1"/>
  <c r="E10" i="3"/>
  <c r="D10" i="3"/>
  <c r="C10" i="3"/>
  <c r="K7" i="1" l="1"/>
  <c r="K8" i="1" l="1"/>
  <c r="D45" i="1"/>
  <c r="C45" i="1"/>
  <c r="E45" i="1" s="1"/>
  <c r="C52" i="1"/>
  <c r="D52" i="1" s="1"/>
  <c r="E52" i="1" s="1"/>
  <c r="C15" i="2" l="1"/>
  <c r="C5" i="2"/>
  <c r="C6" i="2" s="1"/>
  <c r="C8" i="2" s="1"/>
  <c r="C39" i="1"/>
  <c r="D39" i="1" s="1"/>
  <c r="E39" i="1" s="1"/>
  <c r="E33" i="1"/>
  <c r="D33" i="1"/>
  <c r="C33" i="1"/>
  <c r="C26" i="1"/>
  <c r="D26" i="1" s="1"/>
  <c r="E26" i="1" s="1"/>
  <c r="E21" i="1"/>
  <c r="D21" i="1"/>
  <c r="C21" i="1"/>
  <c r="E16" i="1"/>
  <c r="D16" i="1"/>
  <c r="C16" i="1"/>
  <c r="E11" i="1"/>
  <c r="D11" i="1"/>
  <c r="C11" i="1"/>
  <c r="E5" i="1"/>
  <c r="D5" i="1"/>
  <c r="F5" i="1" l="1"/>
  <c r="G5" i="1" s="1"/>
</calcChain>
</file>

<file path=xl/sharedStrings.xml><?xml version="1.0" encoding="utf-8"?>
<sst xmlns="http://schemas.openxmlformats.org/spreadsheetml/2006/main" count="77" uniqueCount="41">
  <si>
    <t>Log Chla</t>
  </si>
  <si>
    <t>TP (ug/l)</t>
  </si>
  <si>
    <t>TN (ug/l)</t>
  </si>
  <si>
    <t>Chla (ug/L)</t>
  </si>
  <si>
    <t>log TP</t>
  </si>
  <si>
    <t>log TN</t>
  </si>
  <si>
    <t>N:P ratio</t>
  </si>
  <si>
    <t>denotes input cell</t>
  </si>
  <si>
    <t>Jones and Backmann (1976) July and Aug TP and Chl a data</t>
  </si>
  <si>
    <t>Rast and Lee (1978)</t>
  </si>
  <si>
    <t>Median:</t>
  </si>
  <si>
    <t>Chlorophyll a Conc (µg/L) :</t>
  </si>
  <si>
    <t>log secchi depth</t>
  </si>
  <si>
    <t>resulting secchi depth (m)</t>
  </si>
  <si>
    <r>
      <rPr>
        <i/>
        <sz val="11"/>
        <color theme="1"/>
        <rFont val="Calibri"/>
        <family val="2"/>
        <scheme val="minor"/>
      </rPr>
      <t>log Chlorophyll a</t>
    </r>
    <r>
      <rPr>
        <sz val="11"/>
        <color theme="1"/>
        <rFont val="Calibri"/>
        <family val="2"/>
        <scheme val="minor"/>
      </rPr>
      <t>:</t>
    </r>
  </si>
  <si>
    <t>Average</t>
  </si>
  <si>
    <t>Dove and Chapra (2015) Great Lakes</t>
  </si>
  <si>
    <t>Rast and Lee (1978) TP vs. Chla</t>
  </si>
  <si>
    <r>
      <t xml:space="preserve">Dillon and Rigler (1974) </t>
    </r>
    <r>
      <rPr>
        <b/>
        <u/>
        <sz val="11"/>
        <color theme="1"/>
        <rFont val="Calibri"/>
        <family val="2"/>
        <scheme val="minor"/>
      </rPr>
      <t>Spring</t>
    </r>
    <r>
      <rPr>
        <b/>
        <sz val="11"/>
        <color theme="1"/>
        <rFont val="Calibri"/>
        <family val="2"/>
        <scheme val="minor"/>
      </rPr>
      <t xml:space="preserve"> TP vs. summer Chla.</t>
    </r>
  </si>
  <si>
    <t>Bartsch and Gakstatter (1978) TP vs. Chla</t>
  </si>
  <si>
    <t>Currie (1990): Equation 17 (based on Aizaki 1981, Japanese lakes)</t>
  </si>
  <si>
    <t>Currie (1990): Equation 20 (synthesis of published results)</t>
  </si>
  <si>
    <t>Better fit to Midlake Deep dataset</t>
  </si>
  <si>
    <t xml:space="preserve"> denotes input cell</t>
  </si>
  <si>
    <t>Central Tendancy of P-only models which are better fit to Flathead's Midlake Deep data.</t>
  </si>
  <si>
    <t xml:space="preserve">Currie (1990): Equation 12 summer TP vs. Chla, his data.  </t>
  </si>
  <si>
    <r>
      <t>Dove and Chapra (2015) Great Lakes (</t>
    </r>
    <r>
      <rPr>
        <b/>
        <u/>
        <sz val="11"/>
        <color theme="1"/>
        <rFont val="Calibri"/>
        <family val="2"/>
        <scheme val="minor"/>
      </rPr>
      <t>Spring</t>
    </r>
    <r>
      <rPr>
        <b/>
        <sz val="11"/>
        <color theme="1"/>
        <rFont val="Calibri"/>
        <family val="2"/>
        <scheme val="minor"/>
      </rPr>
      <t xml:space="preserve"> TP vs. offshore Chla)</t>
    </r>
  </si>
  <si>
    <t>input cells:</t>
  </si>
  <si>
    <t>Secchi Depth (m):</t>
  </si>
  <si>
    <t>Chl a (µg/L):</t>
  </si>
  <si>
    <t>Total P (µg/L):</t>
  </si>
  <si>
    <t>Total Nitrogen (mg/L):</t>
  </si>
  <si>
    <t>TSI-TP</t>
  </si>
  <si>
    <t>TSI-TN</t>
  </si>
  <si>
    <t>TSI-secchi</t>
  </si>
  <si>
    <t>TSI-Chl a</t>
  </si>
  <si>
    <t>Carlson TSI estimates:</t>
  </si>
  <si>
    <t>log Chla</t>
  </si>
  <si>
    <t>log secchi</t>
  </si>
  <si>
    <r>
      <rPr>
        <b/>
        <u/>
        <sz val="11"/>
        <color theme="1"/>
        <rFont val="Calibri"/>
        <family val="2"/>
        <scheme val="minor"/>
      </rPr>
      <t>Best-fit Flathead Model</t>
    </r>
    <r>
      <rPr>
        <b/>
        <sz val="11"/>
        <color theme="1"/>
        <rFont val="Calibri"/>
        <family val="2"/>
        <scheme val="minor"/>
      </rPr>
      <t>: Slope from Rast and Lee (1978) data with line moved throught the Flathead Lake data with minimal residual error.</t>
    </r>
  </si>
  <si>
    <t>Smith (1982) Growing season (May-Sept) values, TP+TN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</si>
</sst>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Font="1"/>
    <xf numFmtId="2" fontId="0" fillId="0" borderId="2" xfId="0" applyNumberForma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3" borderId="4" xfId="0" applyFill="1" applyBorder="1"/>
    <xf numFmtId="0" fontId="1" fillId="4" borderId="5" xfId="0" applyFont="1" applyFill="1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/>
    <xf numFmtId="2" fontId="2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/>
    <xf numFmtId="0" fontId="0" fillId="4" borderId="6" xfId="0" applyFill="1" applyBorder="1"/>
    <xf numFmtId="2" fontId="0" fillId="0" borderId="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1" fillId="0" borderId="8" xfId="0" applyNumberFormat="1" applyFont="1" applyBorder="1"/>
    <xf numFmtId="2" fontId="0" fillId="0" borderId="9" xfId="0" applyNumberFormat="1" applyBorder="1"/>
    <xf numFmtId="2" fontId="2" fillId="2" borderId="12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0" fillId="0" borderId="11" xfId="0" applyBorder="1"/>
    <xf numFmtId="0" fontId="1" fillId="0" borderId="0" xfId="0" applyFont="1" applyBorder="1"/>
    <xf numFmtId="0" fontId="9" fillId="0" borderId="0" xfId="1"/>
    <xf numFmtId="0" fontId="10" fillId="0" borderId="4" xfId="1" applyFont="1" applyBorder="1"/>
    <xf numFmtId="0" fontId="11" fillId="0" borderId="5" xfId="1" applyFont="1" applyBorder="1" applyAlignment="1">
      <alignment horizontal="center"/>
    </xf>
    <xf numFmtId="0" fontId="10" fillId="0" borderId="5" xfId="1" applyFont="1" applyBorder="1"/>
    <xf numFmtId="0" fontId="10" fillId="0" borderId="6" xfId="1" applyFont="1" applyBorder="1"/>
    <xf numFmtId="0" fontId="11" fillId="0" borderId="7" xfId="1" applyFont="1" applyBorder="1" applyAlignment="1">
      <alignment horizontal="right"/>
    </xf>
    <xf numFmtId="2" fontId="12" fillId="0" borderId="13" xfId="1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9" fillId="0" borderId="0" xfId="1" applyAlignment="1">
      <alignment horizontal="center"/>
    </xf>
    <xf numFmtId="0" fontId="13" fillId="0" borderId="7" xfId="1" applyFont="1" applyBorder="1" applyAlignment="1">
      <alignment horizontal="right"/>
    </xf>
    <xf numFmtId="2" fontId="12" fillId="0" borderId="0" xfId="1" applyNumberFormat="1" applyFont="1" applyBorder="1" applyAlignment="1">
      <alignment horizontal="left"/>
    </xf>
    <xf numFmtId="0" fontId="12" fillId="0" borderId="7" xfId="1" applyFont="1" applyBorder="1"/>
    <xf numFmtId="2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9" fillId="0" borderId="0" xfId="1" applyBorder="1" applyAlignment="1">
      <alignment horizontal="center"/>
    </xf>
    <xf numFmtId="0" fontId="9" fillId="0" borderId="0" xfId="1" applyBorder="1"/>
    <xf numFmtId="0" fontId="14" fillId="0" borderId="7" xfId="1" applyFont="1" applyBorder="1" applyAlignment="1">
      <alignment horizontal="right" vertical="center"/>
    </xf>
    <xf numFmtId="165" fontId="15" fillId="2" borderId="14" xfId="1" applyNumberFormat="1" applyFont="1" applyFill="1" applyBorder="1" applyAlignment="1">
      <alignment horizontal="center" vertical="center"/>
    </xf>
    <xf numFmtId="165" fontId="15" fillId="2" borderId="15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10" xfId="1" applyFont="1" applyBorder="1"/>
    <xf numFmtId="0" fontId="10" fillId="0" borderId="11" xfId="1" applyFont="1" applyBorder="1"/>
    <xf numFmtId="0" fontId="10" fillId="0" borderId="12" xfId="1" applyFont="1" applyBorder="1"/>
    <xf numFmtId="0" fontId="16" fillId="0" borderId="0" xfId="1" applyFont="1" applyBorder="1"/>
    <xf numFmtId="0" fontId="10" fillId="0" borderId="0" xfId="1" applyFont="1" applyBorder="1"/>
    <xf numFmtId="0" fontId="17" fillId="0" borderId="0" xfId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9" xfId="0" applyNumberFormat="1" applyBorder="1"/>
    <xf numFmtId="0" fontId="3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5" borderId="4" xfId="0" applyFill="1" applyBorder="1"/>
    <xf numFmtId="0" fontId="0" fillId="5" borderId="5" xfId="0" applyFill="1" applyBorder="1"/>
    <xf numFmtId="0" fontId="1" fillId="5" borderId="6" xfId="0" applyFont="1" applyFill="1" applyBorder="1" applyAlignment="1">
      <alignment horizontal="right"/>
    </xf>
    <xf numFmtId="0" fontId="1" fillId="5" borderId="5" xfId="0" applyFont="1" applyFill="1" applyBorder="1"/>
    <xf numFmtId="0" fontId="0" fillId="0" borderId="7" xfId="0" applyFill="1" applyBorder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1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17</xdr:row>
      <xdr:rowOff>189778</xdr:rowOff>
    </xdr:from>
    <xdr:to>
      <xdr:col>13</xdr:col>
      <xdr:colOff>182880</xdr:colOff>
      <xdr:row>34</xdr:row>
      <xdr:rowOff>167639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4160" y="3931198"/>
          <a:ext cx="6103620" cy="371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J18" sqref="J18"/>
    </sheetView>
  </sheetViews>
  <sheetFormatPr defaultRowHeight="14.4" x14ac:dyDescent="0.3"/>
  <cols>
    <col min="2" max="2" width="11.6640625" customWidth="1"/>
    <col min="3" max="3" width="10.6640625" customWidth="1"/>
    <col min="5" max="5" width="11" customWidth="1"/>
    <col min="7" max="7" width="10.44140625" customWidth="1"/>
    <col min="8" max="8" width="8.33203125" customWidth="1"/>
    <col min="9" max="9" width="2.33203125" customWidth="1"/>
  </cols>
  <sheetData>
    <row r="1" spans="1:11" ht="15" thickBot="1" x14ac:dyDescent="0.35"/>
    <row r="2" spans="1:11" x14ac:dyDescent="0.3">
      <c r="A2" s="18"/>
      <c r="B2" s="19" t="s">
        <v>40</v>
      </c>
      <c r="C2" s="20"/>
      <c r="D2" s="20"/>
      <c r="E2" s="20"/>
      <c r="F2" s="20"/>
      <c r="G2" s="90"/>
      <c r="H2" s="21"/>
      <c r="J2" s="12"/>
      <c r="K2" t="s">
        <v>22</v>
      </c>
    </row>
    <row r="3" spans="1:11" ht="15" thickBot="1" x14ac:dyDescent="0.35">
      <c r="A3" s="22"/>
      <c r="B3" s="1" t="s">
        <v>1</v>
      </c>
      <c r="C3" s="1" t="s">
        <v>2</v>
      </c>
      <c r="D3" s="1" t="s">
        <v>4</v>
      </c>
      <c r="E3" s="1" t="s">
        <v>5</v>
      </c>
      <c r="F3" s="1" t="s">
        <v>0</v>
      </c>
      <c r="G3" s="1" t="s">
        <v>3</v>
      </c>
      <c r="H3" s="23" t="s">
        <v>6</v>
      </c>
    </row>
    <row r="4" spans="1:11" ht="15" thickBot="1" x14ac:dyDescent="0.35">
      <c r="A4" s="22"/>
      <c r="B4" s="9"/>
      <c r="C4" s="9"/>
      <c r="D4" s="9"/>
      <c r="E4" s="9"/>
      <c r="F4" s="9"/>
      <c r="G4" s="9"/>
      <c r="H4" s="24"/>
      <c r="J4" s="13"/>
      <c r="K4" t="s">
        <v>7</v>
      </c>
    </row>
    <row r="5" spans="1:11" ht="16.2" thickBot="1" x14ac:dyDescent="0.35">
      <c r="A5" s="25"/>
      <c r="B5" s="15">
        <v>5</v>
      </c>
      <c r="C5" s="14">
        <v>95</v>
      </c>
      <c r="D5" s="26">
        <f>LOG10(B5)</f>
        <v>0.69897000433601886</v>
      </c>
      <c r="E5" s="26">
        <f>LOG10(C5)</f>
        <v>1.9777236052888478</v>
      </c>
      <c r="F5" s="26">
        <f>((0.653*D5) + (0.548*E5)) - 1.517</f>
        <v>2.32199485297091E-2</v>
      </c>
      <c r="G5" s="27">
        <f>10^F5</f>
        <v>1.0549210260954922</v>
      </c>
      <c r="H5" s="28">
        <f>C5/B5</f>
        <v>19</v>
      </c>
    </row>
    <row r="6" spans="1:11" x14ac:dyDescent="0.3">
      <c r="J6" s="1" t="s">
        <v>24</v>
      </c>
      <c r="K6" s="6"/>
    </row>
    <row r="7" spans="1:11" ht="15" thickBot="1" x14ac:dyDescent="0.35">
      <c r="J7" s="7" t="s">
        <v>15</v>
      </c>
      <c r="K7" s="8">
        <f>AVERAGE(E16,E21,E26,E45,E39,E52)</f>
        <v>1.7108149403587829</v>
      </c>
    </row>
    <row r="8" spans="1:11" x14ac:dyDescent="0.3">
      <c r="A8" s="29"/>
      <c r="B8" s="19" t="s">
        <v>18</v>
      </c>
      <c r="C8" s="20"/>
      <c r="D8" s="20"/>
      <c r="E8" s="20"/>
      <c r="F8" s="30"/>
      <c r="J8" s="7" t="s">
        <v>10</v>
      </c>
      <c r="K8" s="8">
        <f>MEDIAN(E16,E21,E26,E39,E45,E52)</f>
        <v>1.7634404734248361</v>
      </c>
    </row>
    <row r="9" spans="1:11" x14ac:dyDescent="0.3">
      <c r="A9" s="22"/>
      <c r="B9" s="1" t="s">
        <v>1</v>
      </c>
      <c r="C9" s="1" t="s">
        <v>4</v>
      </c>
      <c r="D9" s="1" t="s">
        <v>0</v>
      </c>
      <c r="E9" s="2" t="s">
        <v>3</v>
      </c>
      <c r="F9" s="24"/>
    </row>
    <row r="10" spans="1:11" ht="15" thickBot="1" x14ac:dyDescent="0.35">
      <c r="A10" s="22"/>
      <c r="B10" s="9"/>
      <c r="C10" s="9"/>
      <c r="D10" s="9"/>
      <c r="E10" s="31"/>
      <c r="F10" s="24"/>
    </row>
    <row r="11" spans="1:11" ht="16.5" customHeight="1" thickBot="1" x14ac:dyDescent="0.35">
      <c r="A11" s="25"/>
      <c r="B11" s="15">
        <v>5</v>
      </c>
      <c r="C11" s="32">
        <f>LOG10(B11)</f>
        <v>0.69897000433601886</v>
      </c>
      <c r="D11" s="32">
        <f>(1.449*C11)-1.136</f>
        <v>-0.12319246371710846</v>
      </c>
      <c r="E11" s="27">
        <f>10^D11</f>
        <v>0.75302177757039812</v>
      </c>
      <c r="F11" s="33"/>
      <c r="I11" s="41"/>
      <c r="J11" s="9"/>
    </row>
    <row r="12" spans="1:11" ht="16.5" customHeight="1" thickBot="1" x14ac:dyDescent="0.35">
      <c r="B12" s="4"/>
      <c r="C12" s="3"/>
      <c r="D12" s="3"/>
      <c r="E12" s="5"/>
      <c r="I12" s="9"/>
      <c r="J12" s="9"/>
    </row>
    <row r="13" spans="1:11" ht="16.5" customHeight="1" x14ac:dyDescent="0.3">
      <c r="A13" s="18"/>
      <c r="B13" s="19" t="s">
        <v>17</v>
      </c>
      <c r="C13" s="20"/>
      <c r="D13" s="20"/>
      <c r="E13" s="21"/>
      <c r="I13" s="9"/>
      <c r="J13" s="9"/>
    </row>
    <row r="14" spans="1:11" ht="16.5" customHeight="1" x14ac:dyDescent="0.3">
      <c r="A14" s="22"/>
      <c r="B14" s="1" t="s">
        <v>1</v>
      </c>
      <c r="C14" s="1" t="s">
        <v>4</v>
      </c>
      <c r="D14" s="1" t="s">
        <v>0</v>
      </c>
      <c r="E14" s="34" t="s">
        <v>3</v>
      </c>
      <c r="H14" s="3"/>
      <c r="I14" s="9"/>
      <c r="J14" s="9"/>
    </row>
    <row r="15" spans="1:11" ht="15" thickBot="1" x14ac:dyDescent="0.35">
      <c r="A15" s="22"/>
      <c r="B15" s="9"/>
      <c r="C15" s="9"/>
      <c r="D15" s="9"/>
      <c r="E15" s="35"/>
      <c r="H15" s="3"/>
      <c r="I15" s="9"/>
      <c r="J15" s="9"/>
    </row>
    <row r="16" spans="1:11" ht="16.2" thickBot="1" x14ac:dyDescent="0.35">
      <c r="A16" s="25"/>
      <c r="B16" s="15">
        <v>5</v>
      </c>
      <c r="C16" s="32">
        <f>LOG10(B16)</f>
        <v>0.69897000433601886</v>
      </c>
      <c r="D16" s="32">
        <f>(0.76*C16)-0.259</f>
        <v>0.27221720329537435</v>
      </c>
      <c r="E16" s="36">
        <f>10^D16</f>
        <v>1.871617956880089</v>
      </c>
      <c r="H16" s="3"/>
    </row>
    <row r="17" spans="1:14" ht="16.2" thickBot="1" x14ac:dyDescent="0.35">
      <c r="B17" s="4"/>
      <c r="C17" s="3"/>
      <c r="D17" s="3"/>
      <c r="E17" s="5"/>
      <c r="H17" s="3"/>
    </row>
    <row r="18" spans="1:14" x14ac:dyDescent="0.3">
      <c r="A18" s="18"/>
      <c r="B18" s="19" t="s">
        <v>19</v>
      </c>
      <c r="C18" s="20"/>
      <c r="D18" s="20"/>
      <c r="E18" s="30"/>
      <c r="H18" s="3"/>
    </row>
    <row r="19" spans="1:14" x14ac:dyDescent="0.3">
      <c r="A19" s="22"/>
      <c r="B19" s="1" t="s">
        <v>1</v>
      </c>
      <c r="C19" s="1" t="s">
        <v>4</v>
      </c>
      <c r="D19" s="1" t="s">
        <v>0</v>
      </c>
      <c r="E19" s="34" t="s">
        <v>3</v>
      </c>
      <c r="H19" s="3"/>
    </row>
    <row r="20" spans="1:14" ht="15" thickBot="1" x14ac:dyDescent="0.35">
      <c r="A20" s="22"/>
      <c r="B20" s="9"/>
      <c r="C20" s="9"/>
      <c r="D20" s="9"/>
      <c r="E20" s="35"/>
    </row>
    <row r="21" spans="1:14" ht="16.2" thickBot="1" x14ac:dyDescent="0.35">
      <c r="A21" s="25"/>
      <c r="B21" s="15">
        <v>5</v>
      </c>
      <c r="C21" s="32">
        <f>LOG10(B21)</f>
        <v>0.69897000433601886</v>
      </c>
      <c r="D21" s="32">
        <f>(0.807*C21)-0.194</f>
        <v>0.37006879349916727</v>
      </c>
      <c r="E21" s="36">
        <f>10^D21</f>
        <v>2.3446001773405887</v>
      </c>
      <c r="H21" s="3"/>
      <c r="I21" s="3"/>
    </row>
    <row r="22" spans="1:14" ht="15" thickBot="1" x14ac:dyDescent="0.35"/>
    <row r="23" spans="1:14" x14ac:dyDescent="0.3">
      <c r="A23" s="18"/>
      <c r="B23" s="37" t="s">
        <v>8</v>
      </c>
      <c r="C23" s="38"/>
      <c r="D23" s="38"/>
      <c r="E23" s="38"/>
      <c r="F23" s="39"/>
      <c r="G23" s="10"/>
    </row>
    <row r="24" spans="1:14" x14ac:dyDescent="0.3">
      <c r="A24" s="22"/>
      <c r="B24" s="1" t="s">
        <v>1</v>
      </c>
      <c r="C24" s="1" t="s">
        <v>4</v>
      </c>
      <c r="D24" s="1" t="s">
        <v>0</v>
      </c>
      <c r="E24" s="2" t="s">
        <v>3</v>
      </c>
      <c r="F24" s="24"/>
    </row>
    <row r="25" spans="1:14" ht="15" thickBot="1" x14ac:dyDescent="0.35">
      <c r="A25" s="22"/>
      <c r="B25" s="9"/>
      <c r="C25" s="9"/>
      <c r="D25" s="9"/>
      <c r="E25" s="31"/>
      <c r="F25" s="24"/>
    </row>
    <row r="26" spans="1:14" ht="16.2" thickBot="1" x14ac:dyDescent="0.35">
      <c r="A26" s="25"/>
      <c r="B26" s="15">
        <v>5</v>
      </c>
      <c r="C26" s="32">
        <f>LOG10(B26)</f>
        <v>0.69897000433601886</v>
      </c>
      <c r="D26" s="32">
        <f>(1.46*C26)-1.09</f>
        <v>-6.9503793669412506E-2</v>
      </c>
      <c r="E26" s="27">
        <f>10^D26</f>
        <v>0.85211106794637925</v>
      </c>
      <c r="F26" s="33"/>
    </row>
    <row r="28" spans="1:14" ht="15" thickBot="1" x14ac:dyDescent="0.35">
      <c r="N28" s="9"/>
    </row>
    <row r="29" spans="1:14" x14ac:dyDescent="0.3">
      <c r="A29" s="29"/>
      <c r="B29" s="19" t="s">
        <v>26</v>
      </c>
      <c r="C29" s="20"/>
      <c r="D29" s="20"/>
      <c r="E29" s="20"/>
      <c r="F29" s="20"/>
      <c r="G29" s="30"/>
      <c r="N29" s="9"/>
    </row>
    <row r="30" spans="1:14" x14ac:dyDescent="0.3">
      <c r="A30" s="22"/>
      <c r="B30" s="9"/>
      <c r="C30" s="9"/>
      <c r="D30" s="9"/>
      <c r="E30" s="9"/>
      <c r="F30" s="9"/>
      <c r="G30" s="24"/>
      <c r="N30" s="9"/>
    </row>
    <row r="31" spans="1:14" x14ac:dyDescent="0.3">
      <c r="A31" s="22"/>
      <c r="B31" s="1" t="s">
        <v>1</v>
      </c>
      <c r="C31" s="1" t="s">
        <v>4</v>
      </c>
      <c r="D31" s="1" t="s">
        <v>0</v>
      </c>
      <c r="E31" s="2" t="s">
        <v>3</v>
      </c>
      <c r="F31" s="9"/>
      <c r="G31" s="24"/>
      <c r="N31" s="9"/>
    </row>
    <row r="32" spans="1:14" ht="15" thickBot="1" x14ac:dyDescent="0.35">
      <c r="A32" s="22"/>
      <c r="B32" s="9"/>
      <c r="C32" s="9"/>
      <c r="D32" s="9"/>
      <c r="E32" s="31"/>
      <c r="F32" s="9"/>
      <c r="G32" s="24"/>
    </row>
    <row r="33" spans="1:7" ht="16.2" thickBot="1" x14ac:dyDescent="0.35">
      <c r="A33" s="25"/>
      <c r="B33" s="15">
        <v>5</v>
      </c>
      <c r="C33" s="32">
        <f>LOG10(B33)</f>
        <v>0.69897000433601886</v>
      </c>
      <c r="D33" s="32">
        <f>(1*C33) - 0.41</f>
        <v>0.28897000433601888</v>
      </c>
      <c r="E33" s="27">
        <f>0.2522*(B33^0.8452)</f>
        <v>0.98291175707539036</v>
      </c>
      <c r="F33" s="40"/>
      <c r="G33" s="33"/>
    </row>
    <row r="34" spans="1:7" ht="15" thickBot="1" x14ac:dyDescent="0.35"/>
    <row r="35" spans="1:7" x14ac:dyDescent="0.3">
      <c r="A35" s="18"/>
      <c r="B35" s="19" t="s">
        <v>25</v>
      </c>
      <c r="C35" s="20"/>
      <c r="D35" s="20"/>
      <c r="E35" s="20"/>
      <c r="F35" s="30"/>
    </row>
    <row r="36" spans="1:7" x14ac:dyDescent="0.3">
      <c r="A36" s="22"/>
      <c r="B36" s="9"/>
      <c r="C36" s="9"/>
      <c r="D36" s="9"/>
      <c r="E36" s="9"/>
      <c r="F36" s="24"/>
    </row>
    <row r="37" spans="1:7" x14ac:dyDescent="0.3">
      <c r="A37" s="22"/>
      <c r="B37" s="1" t="s">
        <v>1</v>
      </c>
      <c r="C37" s="1" t="s">
        <v>4</v>
      </c>
      <c r="D37" s="1" t="s">
        <v>0</v>
      </c>
      <c r="E37" s="2" t="s">
        <v>3</v>
      </c>
      <c r="F37" s="24"/>
    </row>
    <row r="38" spans="1:7" ht="15" thickBot="1" x14ac:dyDescent="0.35">
      <c r="A38" s="22"/>
      <c r="B38" s="9"/>
      <c r="C38" s="9"/>
      <c r="D38" s="9"/>
      <c r="E38" s="31"/>
      <c r="F38" s="24"/>
    </row>
    <row r="39" spans="1:7" ht="16.2" thickBot="1" x14ac:dyDescent="0.35">
      <c r="A39" s="25"/>
      <c r="B39" s="15">
        <v>5</v>
      </c>
      <c r="C39" s="32">
        <f>LOG10(B39)</f>
        <v>0.69897000433601886</v>
      </c>
      <c r="D39" s="32">
        <f>(1*C39) - 0.41</f>
        <v>0.28897000433601888</v>
      </c>
      <c r="E39" s="27">
        <f>10^D39</f>
        <v>1.9452257249714036</v>
      </c>
      <c r="F39" s="33"/>
    </row>
    <row r="40" spans="1:7" ht="15" thickBot="1" x14ac:dyDescent="0.35"/>
    <row r="41" spans="1:7" x14ac:dyDescent="0.3">
      <c r="A41" s="18"/>
      <c r="B41" s="19" t="s">
        <v>20</v>
      </c>
      <c r="C41" s="20"/>
      <c r="D41" s="20"/>
      <c r="E41" s="20"/>
      <c r="F41" s="20"/>
      <c r="G41" s="30"/>
    </row>
    <row r="42" spans="1:7" x14ac:dyDescent="0.3">
      <c r="A42" s="22"/>
      <c r="B42" s="9"/>
      <c r="C42" s="9"/>
      <c r="D42" s="9"/>
      <c r="E42" s="9"/>
      <c r="F42" s="9"/>
      <c r="G42" s="24"/>
    </row>
    <row r="43" spans="1:7" x14ac:dyDescent="0.3">
      <c r="A43" s="22"/>
      <c r="B43" s="1" t="s">
        <v>1</v>
      </c>
      <c r="C43" s="1" t="s">
        <v>4</v>
      </c>
      <c r="D43" s="1" t="s">
        <v>0</v>
      </c>
      <c r="E43" s="2" t="s">
        <v>3</v>
      </c>
      <c r="F43" s="9"/>
      <c r="G43" s="24"/>
    </row>
    <row r="44" spans="1:7" ht="15" thickBot="1" x14ac:dyDescent="0.35">
      <c r="A44" s="22"/>
      <c r="B44" s="9"/>
      <c r="C44" s="9"/>
      <c r="D44" s="9"/>
      <c r="E44" s="31"/>
      <c r="F44" s="9"/>
      <c r="G44" s="24"/>
    </row>
    <row r="45" spans="1:7" ht="16.2" thickBot="1" x14ac:dyDescent="0.35">
      <c r="A45" s="25"/>
      <c r="B45" s="15">
        <v>5</v>
      </c>
      <c r="C45" s="32">
        <f>LOG10(B45)</f>
        <v>0.69897000433601886</v>
      </c>
      <c r="D45" s="32">
        <f>-0.55 + (1.1*C45)</f>
        <v>0.21886700476962073</v>
      </c>
      <c r="E45" s="27">
        <f>10^D45</f>
        <v>1.6552629899695832</v>
      </c>
      <c r="F45" s="40"/>
      <c r="G45" s="33"/>
    </row>
    <row r="47" spans="1:7" ht="15" thickBot="1" x14ac:dyDescent="0.35"/>
    <row r="48" spans="1:7" x14ac:dyDescent="0.3">
      <c r="A48" s="18"/>
      <c r="B48" s="19" t="s">
        <v>21</v>
      </c>
      <c r="C48" s="20"/>
      <c r="D48" s="20"/>
      <c r="E48" s="20"/>
      <c r="F48" s="30"/>
    </row>
    <row r="49" spans="1:6" x14ac:dyDescent="0.3">
      <c r="A49" s="22"/>
      <c r="B49" s="9"/>
      <c r="C49" s="9"/>
      <c r="D49" s="9"/>
      <c r="E49" s="9"/>
      <c r="F49" s="24"/>
    </row>
    <row r="50" spans="1:6" x14ac:dyDescent="0.3">
      <c r="A50" s="22"/>
      <c r="B50" s="1" t="s">
        <v>1</v>
      </c>
      <c r="C50" s="1" t="s">
        <v>4</v>
      </c>
      <c r="D50" s="1" t="s">
        <v>0</v>
      </c>
      <c r="E50" s="2" t="s">
        <v>3</v>
      </c>
      <c r="F50" s="24"/>
    </row>
    <row r="51" spans="1:6" ht="15" thickBot="1" x14ac:dyDescent="0.35">
      <c r="A51" s="22"/>
      <c r="B51" s="9"/>
      <c r="C51" s="9"/>
      <c r="D51" s="9"/>
      <c r="E51" s="31"/>
      <c r="F51" s="24"/>
    </row>
    <row r="52" spans="1:6" ht="16.2" thickBot="1" x14ac:dyDescent="0.35">
      <c r="A52" s="25"/>
      <c r="B52" s="15">
        <v>5</v>
      </c>
      <c r="C52" s="32">
        <f>LOG10(B52)</f>
        <v>0.69897000433601886</v>
      </c>
      <c r="D52" s="32">
        <f>-0.44 + (0.92*C52)</f>
        <v>0.20305240398913732</v>
      </c>
      <c r="E52" s="27">
        <f>10^D52</f>
        <v>1.5960717250446546</v>
      </c>
      <c r="F52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3" workbookViewId="0">
      <selection activeCell="B30" sqref="B30"/>
    </sheetView>
  </sheetViews>
  <sheetFormatPr defaultRowHeight="14.4" x14ac:dyDescent="0.3"/>
  <cols>
    <col min="2" max="2" width="17.88671875" customWidth="1"/>
    <col min="3" max="3" width="11.5546875" customWidth="1"/>
  </cols>
  <sheetData>
    <row r="1" spans="1:7" ht="15" thickBot="1" x14ac:dyDescent="0.35"/>
    <row r="2" spans="1:7" ht="15" thickBot="1" x14ac:dyDescent="0.35">
      <c r="A2" s="29"/>
      <c r="B2" s="19" t="s">
        <v>9</v>
      </c>
      <c r="C2" s="30"/>
    </row>
    <row r="3" spans="1:7" ht="15" thickBot="1" x14ac:dyDescent="0.35">
      <c r="A3" s="22"/>
      <c r="B3" s="9"/>
      <c r="C3" s="24"/>
      <c r="F3" s="13"/>
      <c r="G3" t="s">
        <v>23</v>
      </c>
    </row>
    <row r="4" spans="1:7" ht="15" thickBot="1" x14ac:dyDescent="0.35">
      <c r="A4" s="22"/>
      <c r="B4" s="81" t="s">
        <v>11</v>
      </c>
      <c r="C4" s="11">
        <v>1</v>
      </c>
    </row>
    <row r="5" spans="1:7" x14ac:dyDescent="0.3">
      <c r="A5" s="22"/>
      <c r="B5" s="82" t="s">
        <v>14</v>
      </c>
      <c r="C5" s="83">
        <f>LOG10(C4)</f>
        <v>0</v>
      </c>
    </row>
    <row r="6" spans="1:7" x14ac:dyDescent="0.3">
      <c r="A6" s="22"/>
      <c r="B6" s="84" t="s">
        <v>12</v>
      </c>
      <c r="C6" s="85">
        <f>(-0.473*C5) + 0.803</f>
        <v>0.80300000000000005</v>
      </c>
    </row>
    <row r="7" spans="1:7" x14ac:dyDescent="0.3">
      <c r="A7" s="22"/>
      <c r="B7" s="9"/>
      <c r="C7" s="85"/>
    </row>
    <row r="8" spans="1:7" ht="37.799999999999997" customHeight="1" thickBot="1" x14ac:dyDescent="0.35">
      <c r="A8" s="25"/>
      <c r="B8" s="86" t="s">
        <v>13</v>
      </c>
      <c r="C8" s="87">
        <f>10^C6</f>
        <v>6.3533093185174385</v>
      </c>
    </row>
    <row r="10" spans="1:7" ht="15" thickBot="1" x14ac:dyDescent="0.35"/>
    <row r="11" spans="1:7" x14ac:dyDescent="0.3">
      <c r="A11" s="89"/>
      <c r="B11" s="90"/>
      <c r="C11" s="91" t="s">
        <v>16</v>
      </c>
      <c r="D11" s="88"/>
    </row>
    <row r="12" spans="1:7" ht="15" thickBot="1" x14ac:dyDescent="0.35">
      <c r="A12" s="22"/>
      <c r="B12" s="9"/>
      <c r="C12" s="24"/>
    </row>
    <row r="13" spans="1:7" ht="15" thickBot="1" x14ac:dyDescent="0.35">
      <c r="A13" s="22"/>
      <c r="B13" s="81" t="s">
        <v>11</v>
      </c>
      <c r="C13" s="17">
        <v>1</v>
      </c>
    </row>
    <row r="14" spans="1:7" x14ac:dyDescent="0.3">
      <c r="A14" s="22"/>
      <c r="B14" s="9"/>
      <c r="C14" s="24"/>
    </row>
    <row r="15" spans="1:7" ht="37.799999999999997" customHeight="1" thickBot="1" x14ac:dyDescent="0.35">
      <c r="A15" s="25"/>
      <c r="B15" s="86" t="s">
        <v>13</v>
      </c>
      <c r="C15" s="87">
        <f>7.3524*(C13^-0.5609)</f>
        <v>7.3524000000000003</v>
      </c>
    </row>
    <row r="16" spans="1:7" ht="15" thickBot="1" x14ac:dyDescent="0.35"/>
    <row r="17" spans="1:14" x14ac:dyDescent="0.3">
      <c r="A17" s="29"/>
      <c r="B17" s="92" t="s">
        <v>39</v>
      </c>
      <c r="C17" s="92"/>
      <c r="D17" s="92"/>
      <c r="E17" s="92"/>
      <c r="F17" s="92"/>
      <c r="G17" s="92"/>
      <c r="H17" s="92"/>
      <c r="I17" s="92"/>
      <c r="J17" s="92"/>
      <c r="K17" s="90"/>
      <c r="L17" s="90"/>
      <c r="M17" s="90"/>
      <c r="N17" s="21"/>
    </row>
    <row r="18" spans="1:14" ht="15" thickBot="1" x14ac:dyDescent="0.35">
      <c r="A18" s="93"/>
      <c r="B18" s="74"/>
      <c r="C18" s="74"/>
      <c r="D18" s="74"/>
      <c r="E18" s="74"/>
      <c r="F18" s="73"/>
      <c r="G18" s="73"/>
      <c r="H18" s="73"/>
      <c r="I18" s="73"/>
      <c r="J18" s="73"/>
      <c r="K18" s="73"/>
      <c r="L18" s="9"/>
      <c r="M18" s="9"/>
      <c r="N18" s="24"/>
    </row>
    <row r="19" spans="1:14" ht="15" thickBot="1" x14ac:dyDescent="0.35">
      <c r="A19" s="93"/>
      <c r="B19" s="81" t="s">
        <v>11</v>
      </c>
      <c r="C19" s="17">
        <v>1</v>
      </c>
      <c r="D19" s="73"/>
      <c r="E19" s="73"/>
      <c r="F19" s="73"/>
      <c r="G19" s="73"/>
      <c r="H19" s="73"/>
      <c r="I19" s="73"/>
      <c r="J19" s="73"/>
      <c r="K19" s="73"/>
      <c r="L19" s="9"/>
      <c r="M19" s="9"/>
      <c r="N19" s="24"/>
    </row>
    <row r="20" spans="1:14" x14ac:dyDescent="0.3">
      <c r="A20" s="93"/>
      <c r="B20" s="94" t="s">
        <v>37</v>
      </c>
      <c r="C20" s="77">
        <f>LOG10(C19)</f>
        <v>0</v>
      </c>
      <c r="D20" s="73"/>
      <c r="E20" s="73"/>
      <c r="F20" s="73"/>
      <c r="G20" s="73"/>
      <c r="H20" s="73"/>
      <c r="I20" s="73"/>
      <c r="J20" s="73"/>
      <c r="K20" s="73"/>
      <c r="L20" s="9"/>
      <c r="M20" s="9"/>
      <c r="N20" s="24"/>
    </row>
    <row r="21" spans="1:14" x14ac:dyDescent="0.3">
      <c r="A21" s="93"/>
      <c r="B21" s="94" t="s">
        <v>38</v>
      </c>
      <c r="C21" s="77">
        <f>(-0.5112*C20) + 1.008914</f>
        <v>1.0089140000000001</v>
      </c>
      <c r="D21" s="73"/>
      <c r="E21" s="73"/>
      <c r="F21" s="73"/>
      <c r="G21" s="73"/>
      <c r="H21" s="73"/>
      <c r="I21" s="73"/>
      <c r="J21" s="73"/>
      <c r="K21" s="73"/>
      <c r="L21" s="9"/>
      <c r="M21" s="9"/>
      <c r="N21" s="24"/>
    </row>
    <row r="22" spans="1:14" ht="39" customHeight="1" x14ac:dyDescent="0.3">
      <c r="A22" s="93"/>
      <c r="B22" s="95" t="s">
        <v>13</v>
      </c>
      <c r="C22" s="16">
        <f>10^C21</f>
        <v>10.207373349202278</v>
      </c>
      <c r="D22" s="73"/>
      <c r="E22" s="73"/>
      <c r="F22" s="73"/>
      <c r="G22" s="73"/>
      <c r="H22" s="73"/>
      <c r="I22" s="73"/>
      <c r="J22" s="73"/>
      <c r="K22" s="73"/>
      <c r="L22" s="9"/>
      <c r="M22" s="9"/>
      <c r="N22" s="24"/>
    </row>
    <row r="23" spans="1:14" x14ac:dyDescent="0.3">
      <c r="A23" s="93"/>
      <c r="B23" s="73"/>
      <c r="C23" s="72"/>
      <c r="D23" s="73"/>
      <c r="E23" s="73"/>
      <c r="F23" s="73"/>
      <c r="G23" s="73"/>
      <c r="H23" s="73"/>
      <c r="I23" s="73"/>
      <c r="J23" s="73"/>
      <c r="K23" s="73"/>
      <c r="L23" s="9"/>
      <c r="M23" s="9"/>
      <c r="N23" s="24"/>
    </row>
    <row r="24" spans="1:14" ht="37.799999999999997" customHeight="1" x14ac:dyDescent="0.3">
      <c r="A24" s="93"/>
      <c r="B24" s="75"/>
      <c r="C24" s="76"/>
      <c r="D24" s="73"/>
      <c r="E24" s="73"/>
      <c r="F24" s="73"/>
      <c r="G24" s="73"/>
      <c r="H24" s="73"/>
      <c r="I24" s="73"/>
      <c r="J24" s="73"/>
      <c r="K24" s="73"/>
      <c r="L24" s="9"/>
      <c r="M24" s="9"/>
      <c r="N24" s="24"/>
    </row>
    <row r="25" spans="1:14" x14ac:dyDescent="0.3">
      <c r="A25" s="9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9"/>
      <c r="M25" s="9"/>
      <c r="N25" s="24"/>
    </row>
    <row r="26" spans="1:14" x14ac:dyDescent="0.3">
      <c r="A26" s="9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9"/>
      <c r="M26" s="9"/>
      <c r="N26" s="24"/>
    </row>
    <row r="27" spans="1:14" x14ac:dyDescent="0.3">
      <c r="A27" s="9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9"/>
      <c r="M27" s="9"/>
      <c r="N27" s="24"/>
    </row>
    <row r="28" spans="1:14" x14ac:dyDescent="0.3">
      <c r="A28" s="9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9"/>
      <c r="M28" s="9"/>
      <c r="N28" s="24"/>
    </row>
    <row r="29" spans="1:14" x14ac:dyDescent="0.3">
      <c r="A29" s="9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9"/>
      <c r="M29" s="9"/>
      <c r="N29" s="24"/>
    </row>
    <row r="30" spans="1:14" x14ac:dyDescent="0.3">
      <c r="A30" s="9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9"/>
      <c r="M30" s="9"/>
      <c r="N30" s="24"/>
    </row>
    <row r="31" spans="1:14" x14ac:dyDescent="0.3">
      <c r="A31" s="9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9"/>
      <c r="M31" s="9"/>
      <c r="N31" s="24"/>
    </row>
    <row r="32" spans="1:14" x14ac:dyDescent="0.3">
      <c r="A32" s="9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9"/>
      <c r="M32" s="9"/>
      <c r="N32" s="24"/>
    </row>
    <row r="33" spans="1:14" x14ac:dyDescent="0.3">
      <c r="A33" s="2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</row>
    <row r="34" spans="1:14" x14ac:dyDescent="0.3">
      <c r="A34" s="22"/>
      <c r="B34" s="73"/>
      <c r="C34" s="73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</row>
    <row r="35" spans="1:14" x14ac:dyDescent="0.3">
      <c r="A35" s="22"/>
      <c r="B35" s="74"/>
      <c r="C35" s="74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</row>
    <row r="36" spans="1:14" ht="15" thickBot="1" x14ac:dyDescent="0.35">
      <c r="A36" s="25"/>
      <c r="B36" s="96"/>
      <c r="C36" s="9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3"/>
    </row>
    <row r="37" spans="1:14" x14ac:dyDescent="0.3">
      <c r="B37" s="78"/>
      <c r="C37" s="79"/>
    </row>
    <row r="38" spans="1:14" x14ac:dyDescent="0.3">
      <c r="B38" s="80"/>
      <c r="C38" s="77"/>
    </row>
    <row r="39" spans="1:14" x14ac:dyDescent="0.3">
      <c r="B39" s="80"/>
      <c r="C39" s="77"/>
    </row>
    <row r="40" spans="1:14" ht="18" x14ac:dyDescent="0.3">
      <c r="B40" s="75"/>
      <c r="C40" s="76"/>
    </row>
    <row r="41" spans="1:14" x14ac:dyDescent="0.3">
      <c r="B41" s="73"/>
      <c r="C41" s="73"/>
    </row>
    <row r="42" spans="1:14" x14ac:dyDescent="0.3">
      <c r="B42" s="73"/>
      <c r="C42" s="73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C17" sqref="C17"/>
    </sheetView>
  </sheetViews>
  <sheetFormatPr defaultRowHeight="13.2" x14ac:dyDescent="0.25"/>
  <cols>
    <col min="1" max="1" width="9" style="42" customWidth="1"/>
    <col min="2" max="2" width="25.44140625" style="42" customWidth="1"/>
    <col min="3" max="3" width="12.44140625" style="42" customWidth="1"/>
    <col min="4" max="4" width="9.6640625" style="42" customWidth="1"/>
    <col min="5" max="5" width="12.21875" style="42" customWidth="1"/>
    <col min="6" max="6" width="11.44140625" style="42" customWidth="1"/>
    <col min="7" max="7" width="11.109375" style="42" customWidth="1"/>
    <col min="8" max="9" width="7.6640625" style="42" customWidth="1"/>
    <col min="10" max="10" width="8.5546875" style="42" customWidth="1"/>
    <col min="11" max="15" width="8.88671875" style="42"/>
    <col min="16" max="16" width="15.88671875" style="42" customWidth="1"/>
    <col min="17" max="16384" width="8.88671875" style="42"/>
  </cols>
  <sheetData>
    <row r="1" spans="1:11" ht="13.8" thickBot="1" x14ac:dyDescent="0.3"/>
    <row r="2" spans="1:11" ht="15.6" x14ac:dyDescent="0.3">
      <c r="B2" s="43"/>
      <c r="C2" s="44" t="s">
        <v>27</v>
      </c>
      <c r="D2" s="45"/>
      <c r="E2" s="45"/>
      <c r="F2" s="46"/>
    </row>
    <row r="3" spans="1:11" ht="15.6" x14ac:dyDescent="0.3">
      <c r="B3" s="47" t="s">
        <v>28</v>
      </c>
      <c r="C3" s="48">
        <v>10.4</v>
      </c>
      <c r="D3" s="49"/>
      <c r="E3" s="50"/>
      <c r="F3" s="51"/>
      <c r="G3" s="52"/>
      <c r="H3" s="52"/>
      <c r="I3" s="52"/>
    </row>
    <row r="4" spans="1:11" ht="15.6" x14ac:dyDescent="0.3">
      <c r="B4" s="47" t="s">
        <v>29</v>
      </c>
      <c r="C4" s="48">
        <v>1</v>
      </c>
      <c r="D4" s="49"/>
      <c r="E4" s="50"/>
      <c r="F4" s="51"/>
      <c r="G4" s="52"/>
      <c r="H4" s="52"/>
      <c r="I4" s="52"/>
    </row>
    <row r="5" spans="1:11" ht="15.6" x14ac:dyDescent="0.3">
      <c r="B5" s="47" t="s">
        <v>30</v>
      </c>
      <c r="C5" s="48">
        <v>5</v>
      </c>
      <c r="D5" s="49"/>
      <c r="E5" s="50"/>
      <c r="F5" s="51"/>
      <c r="G5" s="52"/>
      <c r="H5" s="52"/>
      <c r="I5" s="52"/>
    </row>
    <row r="6" spans="1:11" ht="15.6" x14ac:dyDescent="0.3">
      <c r="B6" s="47" t="s">
        <v>31</v>
      </c>
      <c r="C6" s="48">
        <v>9.5000000000000001E-2</v>
      </c>
      <c r="D6" s="49"/>
      <c r="E6" s="50"/>
      <c r="F6" s="51"/>
      <c r="G6" s="52"/>
      <c r="H6" s="52"/>
      <c r="I6" s="52"/>
    </row>
    <row r="7" spans="1:11" ht="15.6" x14ac:dyDescent="0.3">
      <c r="B7" s="53"/>
      <c r="C7" s="54"/>
      <c r="D7" s="49"/>
      <c r="E7" s="50"/>
      <c r="F7" s="51"/>
      <c r="G7" s="52"/>
      <c r="H7" s="52"/>
      <c r="I7" s="52"/>
    </row>
    <row r="8" spans="1:11" ht="15.6" x14ac:dyDescent="0.3">
      <c r="B8" s="53"/>
      <c r="C8" s="54"/>
      <c r="D8" s="49"/>
      <c r="E8" s="50"/>
      <c r="F8" s="51"/>
      <c r="G8" s="52"/>
      <c r="H8" s="52"/>
      <c r="I8" s="52"/>
    </row>
    <row r="9" spans="1:11" ht="15.6" x14ac:dyDescent="0.3">
      <c r="B9" s="55"/>
      <c r="C9" s="56" t="s">
        <v>32</v>
      </c>
      <c r="D9" s="57" t="s">
        <v>33</v>
      </c>
      <c r="E9" s="57" t="s">
        <v>34</v>
      </c>
      <c r="F9" s="58" t="s">
        <v>35</v>
      </c>
      <c r="G9" s="59"/>
      <c r="H9" s="59"/>
      <c r="I9" s="59"/>
      <c r="J9" s="60"/>
      <c r="K9" s="60"/>
    </row>
    <row r="10" spans="1:11" ht="51" customHeight="1" x14ac:dyDescent="0.25">
      <c r="B10" s="61" t="s">
        <v>36</v>
      </c>
      <c r="C10" s="62">
        <f>10*(6-((LN(48/C5))/LN(2)))</f>
        <v>27.36965594166206</v>
      </c>
      <c r="D10" s="62">
        <f>54.45 + 14.43*LN(C6)</f>
        <v>20.483534870083574</v>
      </c>
      <c r="E10" s="62">
        <f>10*(6-(LN(C3)/LN(2)))</f>
        <v>26.214883767462702</v>
      </c>
      <c r="F10" s="63">
        <f>10*(6-((2.04-(0.68*LN(C4)))/LN(2)))</f>
        <v>30.569021165865145</v>
      </c>
      <c r="G10" s="64"/>
      <c r="H10" s="59"/>
      <c r="I10" s="65"/>
      <c r="J10" s="60"/>
      <c r="K10" s="60"/>
    </row>
    <row r="11" spans="1:11" ht="14.4" thickBot="1" x14ac:dyDescent="0.35">
      <c r="B11" s="66"/>
      <c r="C11" s="67"/>
      <c r="D11" s="67"/>
      <c r="E11" s="67"/>
      <c r="F11" s="68"/>
    </row>
    <row r="12" spans="1:11" ht="13.8" x14ac:dyDescent="0.3">
      <c r="A12" s="69"/>
      <c r="B12" s="70"/>
      <c r="C12" s="70"/>
      <c r="D12" s="70"/>
      <c r="E12" s="70"/>
      <c r="F12" s="70"/>
      <c r="G12" s="60"/>
    </row>
    <row r="13" spans="1:11" x14ac:dyDescent="0.25">
      <c r="A13" s="71"/>
      <c r="B13" s="60"/>
      <c r="C13" s="60"/>
      <c r="D13" s="60"/>
      <c r="E13" s="60"/>
      <c r="F13" s="60"/>
      <c r="G13" s="60"/>
    </row>
    <row r="14" spans="1:11" x14ac:dyDescent="0.25">
      <c r="A14" s="60"/>
      <c r="B14" s="60"/>
    </row>
    <row r="15" spans="1:11" x14ac:dyDescent="0.25">
      <c r="A15" s="60"/>
      <c r="B15" s="60"/>
    </row>
    <row r="16" spans="1:11" x14ac:dyDescent="0.25">
      <c r="A16" s="60"/>
      <c r="B16" s="60"/>
    </row>
    <row r="17" spans="1:7" x14ac:dyDescent="0.25">
      <c r="A17" s="60"/>
      <c r="B17" s="60"/>
    </row>
    <row r="18" spans="1:7" x14ac:dyDescent="0.25">
      <c r="A18" s="60"/>
      <c r="B18" s="60"/>
      <c r="G18" s="60"/>
    </row>
    <row r="19" spans="1:7" x14ac:dyDescent="0.25">
      <c r="A19" s="60"/>
      <c r="B19" s="60"/>
    </row>
    <row r="20" spans="1:7" x14ac:dyDescent="0.25">
      <c r="A20" s="60"/>
      <c r="B20" s="60"/>
    </row>
    <row r="21" spans="1:7" x14ac:dyDescent="0.25">
      <c r="A21" s="60"/>
      <c r="B21" s="60"/>
    </row>
    <row r="22" spans="1:7" ht="36.75" customHeight="1" x14ac:dyDescent="0.25">
      <c r="A22" s="60"/>
      <c r="B22" s="60"/>
    </row>
    <row r="23" spans="1:7" x14ac:dyDescent="0.25">
      <c r="A23" s="60"/>
      <c r="B23" s="60"/>
    </row>
    <row r="24" spans="1:7" ht="26.25" customHeight="1" x14ac:dyDescent="0.25">
      <c r="A24" s="60"/>
      <c r="B24" s="60"/>
    </row>
    <row r="25" spans="1:7" x14ac:dyDescent="0.25">
      <c r="A25" s="60"/>
      <c r="B25" s="60"/>
    </row>
    <row r="26" spans="1:7" x14ac:dyDescent="0.25">
      <c r="A26" s="60"/>
      <c r="B26" s="60"/>
    </row>
    <row r="27" spans="1:7" x14ac:dyDescent="0.25">
      <c r="A27" s="60"/>
      <c r="B27" s="60"/>
    </row>
    <row r="28" spans="1:7" x14ac:dyDescent="0.25">
      <c r="A28" s="60"/>
      <c r="B28" s="60"/>
    </row>
  </sheetData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TP-Chla Models</vt:lpstr>
      <vt:lpstr>Chla-Secchi Models</vt:lpstr>
      <vt:lpstr>Carlson TSI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Suplee</dc:creator>
  <cp:lastModifiedBy>Suplee, Mike</cp:lastModifiedBy>
  <dcterms:created xsi:type="dcterms:W3CDTF">2014-02-04T17:00:24Z</dcterms:created>
  <dcterms:modified xsi:type="dcterms:W3CDTF">2015-04-01T21:36:48Z</dcterms:modified>
</cp:coreProperties>
</file>